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U24" i="1"/>
  <c r="T39" i="1"/>
  <c r="T36" i="1"/>
  <c r="T24" i="1"/>
  <c r="O39" i="1"/>
  <c r="U17" i="1"/>
  <c r="U9" i="1"/>
  <c r="U5" i="1"/>
  <c r="T20" i="1"/>
  <c r="T17" i="1"/>
  <c r="T9" i="1"/>
  <c r="T5" i="1"/>
  <c r="O20" i="1"/>
  <c r="I47" i="1"/>
  <c r="I46" i="1"/>
  <c r="I43" i="1"/>
  <c r="I44" i="1"/>
  <c r="H47" i="1"/>
  <c r="H46" i="1"/>
  <c r="H44" i="1"/>
  <c r="H43" i="1"/>
  <c r="S24" i="1" l="1"/>
  <c r="S36" i="1"/>
  <c r="R39" i="1"/>
  <c r="R24" i="1"/>
  <c r="R36" i="1"/>
  <c r="N39" i="1"/>
  <c r="S17" i="1"/>
  <c r="S9" i="1"/>
  <c r="S5" i="1"/>
  <c r="R20" i="1"/>
  <c r="R5" i="1"/>
  <c r="R17" i="1"/>
  <c r="R9" i="1"/>
  <c r="N20" i="1"/>
  <c r="P36" i="1" l="1"/>
  <c r="O36" i="1"/>
  <c r="N36" i="1"/>
  <c r="I32" i="1"/>
  <c r="E32" i="1"/>
  <c r="P28" i="1"/>
  <c r="P38" i="1" s="1"/>
  <c r="I28" i="1"/>
  <c r="E28" i="1"/>
  <c r="P26" i="1"/>
  <c r="O24" i="1"/>
  <c r="N24" i="1"/>
  <c r="I24" i="1"/>
  <c r="E24" i="1"/>
  <c r="P19" i="1"/>
  <c r="P17" i="1"/>
  <c r="P9" i="1"/>
  <c r="P7" i="1"/>
  <c r="I13" i="1"/>
  <c r="H13" i="1"/>
  <c r="E13" i="1"/>
  <c r="O19" i="1"/>
  <c r="O17" i="1"/>
  <c r="O9" i="1"/>
  <c r="O7" i="1"/>
  <c r="O5" i="1"/>
  <c r="I9" i="1"/>
  <c r="H9" i="1"/>
  <c r="E9" i="1"/>
  <c r="N19" i="1"/>
  <c r="N17" i="1"/>
  <c r="N9" i="1"/>
  <c r="N7" i="1"/>
  <c r="I5" i="1"/>
  <c r="H5" i="1"/>
  <c r="E5" i="1"/>
  <c r="N26" i="1" l="1"/>
  <c r="N28" i="1" s="1"/>
  <c r="N38" i="1" s="1"/>
  <c r="O26" i="1"/>
  <c r="O28" i="1" s="1"/>
  <c r="O38" i="1" s="1"/>
</calcChain>
</file>

<file path=xl/sharedStrings.xml><?xml version="1.0" encoding="utf-8"?>
<sst xmlns="http://schemas.openxmlformats.org/spreadsheetml/2006/main" count="105" uniqueCount="56">
  <si>
    <t>Educatrice 5 Liv.</t>
  </si>
  <si>
    <t>e con salario anzianità</t>
  </si>
  <si>
    <t>Retribuzione lorda</t>
  </si>
  <si>
    <t>Retr. Lorda 80%</t>
  </si>
  <si>
    <t>Massimale CIG/FIS</t>
  </si>
  <si>
    <t>lordo</t>
  </si>
  <si>
    <t xml:space="preserve">Integrazione </t>
  </si>
  <si>
    <t>azienda</t>
  </si>
  <si>
    <t>%</t>
  </si>
  <si>
    <t>integr.azienda</t>
  </si>
  <si>
    <t>Marzo</t>
  </si>
  <si>
    <t>Integrazione azienda 100%</t>
  </si>
  <si>
    <t>Contributi su integrazione</t>
  </si>
  <si>
    <t>Costo diretto azienda</t>
  </si>
  <si>
    <t>Incidenza rateo ferie</t>
  </si>
  <si>
    <t>Incidenza INPS ferie</t>
  </si>
  <si>
    <t>Incidenza rateo tredicesima</t>
  </si>
  <si>
    <t>Incidenza INPS tredicesima</t>
  </si>
  <si>
    <t>Incidenza TFR</t>
  </si>
  <si>
    <t>Costo indiretto azienda</t>
  </si>
  <si>
    <t>Totale costi diretti e indiretti</t>
  </si>
  <si>
    <t>Educatrice</t>
  </si>
  <si>
    <t>docente</t>
  </si>
  <si>
    <t>ausiliario</t>
  </si>
  <si>
    <t>Insegnante 6 Liv.</t>
  </si>
  <si>
    <t>10 anni di servizio</t>
  </si>
  <si>
    <t>Personale ATA 2 Liv.</t>
  </si>
  <si>
    <t>e con salario di anzianità</t>
  </si>
  <si>
    <t>Ipotesi con integrazione da parte della Scuola per la retribuzione al 100% ai dipendenti</t>
  </si>
  <si>
    <t>Totale costi indiretti</t>
  </si>
  <si>
    <t>costo bambino</t>
  </si>
  <si>
    <t>FIS/CIG netta che rimborserà INPS</t>
  </si>
  <si>
    <t>Costo annuo standard bambino infanzia</t>
  </si>
  <si>
    <t>Euro</t>
  </si>
  <si>
    <t>Costo annuo standard bambino nido</t>
  </si>
  <si>
    <t>infanzia</t>
  </si>
  <si>
    <t>nido</t>
  </si>
  <si>
    <t>PERSONALE</t>
  </si>
  <si>
    <t>COSTI GENERALI</t>
  </si>
  <si>
    <t xml:space="preserve">PERSONALE </t>
  </si>
  <si>
    <t>MENSILE</t>
  </si>
  <si>
    <t>Importo liquidato + acc.to</t>
  </si>
  <si>
    <t>Ipotesi incidenza</t>
  </si>
  <si>
    <t>a 6000)</t>
  </si>
  <si>
    <t xml:space="preserve">(range da 4500 </t>
  </si>
  <si>
    <t>(circa)</t>
  </si>
  <si>
    <t>Incidenza sul</t>
  </si>
  <si>
    <t xml:space="preserve">Ipotesi senza integrazione da parte della Scuola e con retribuzione pari solo all'80% ai dipendenti o entro il massimale </t>
  </si>
  <si>
    <t>v. nota</t>
  </si>
  <si>
    <t>sotto</t>
  </si>
  <si>
    <t>Si sono fatte le seguenti considerazioni per il periodo di FIS/CIG:</t>
  </si>
  <si>
    <t>Il rateo tredicesima dovrebbe essere all'interno della quota a carico INPS, ma in presenza di massimale non viene riconosciuta. E' quindi opportuno prevederla per non lasciare il dipendente senza questa quota a dicembre.</t>
  </si>
  <si>
    <t>Rateo TFR matura regolarmente a carico del Datore di Lavoro</t>
  </si>
  <si>
    <t>Le ferie non maturano, ma è opportuno prevederne un rateo per i periodi di chiusura della Scuola (art. 59 CCNL) per i quali, in assenza di ferie maturate, il dipendente ha ugualmente diritto alla retribuzione</t>
  </si>
  <si>
    <t>Maturano e sono dovuti  i giorni delle festività soppresse</t>
  </si>
  <si>
    <t>Nota su ratei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</si>
</sst>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9" fontId="0" fillId="0" borderId="0" xfId="0" applyNumberFormat="1"/>
    <xf numFmtId="1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4" borderId="0" xfId="0" applyFill="1"/>
    <xf numFmtId="1" fontId="0" fillId="5" borderId="0" xfId="0" applyNumberFormat="1" applyFill="1"/>
    <xf numFmtId="0" fontId="2" fillId="0" borderId="0" xfId="0" applyFont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2" borderId="5" xfId="0" applyFill="1" applyBorder="1"/>
    <xf numFmtId="164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6" borderId="9" xfId="0" applyFill="1" applyBorder="1"/>
    <xf numFmtId="0" fontId="2" fillId="6" borderId="9" xfId="0" applyFont="1" applyFill="1" applyBorder="1" applyAlignment="1">
      <alignment horizontal="center"/>
    </xf>
    <xf numFmtId="164" fontId="0" fillId="6" borderId="9" xfId="0" applyNumberFormat="1" applyFill="1" applyBorder="1"/>
    <xf numFmtId="164" fontId="0" fillId="6" borderId="9" xfId="0" applyNumberFormat="1" applyFill="1" applyBorder="1" applyAlignment="1">
      <alignment horizontal="center"/>
    </xf>
    <xf numFmtId="0" fontId="0" fillId="6" borderId="10" xfId="0" applyFill="1" applyBorder="1"/>
    <xf numFmtId="0" fontId="0" fillId="0" borderId="5" xfId="0" applyBorder="1" applyAlignment="1">
      <alignment horizontal="center"/>
    </xf>
    <xf numFmtId="0" fontId="0" fillId="5" borderId="6" xfId="0" applyFill="1" applyBorder="1"/>
    <xf numFmtId="0" fontId="0" fillId="0" borderId="11" xfId="0" applyBorder="1"/>
    <xf numFmtId="0" fontId="0" fillId="5" borderId="5" xfId="0" applyFill="1" applyBorder="1"/>
    <xf numFmtId="0" fontId="0" fillId="0" borderId="5" xfId="0" applyFill="1" applyBorder="1"/>
    <xf numFmtId="0" fontId="0" fillId="4" borderId="6" xfId="0" applyFill="1" applyBorder="1"/>
    <xf numFmtId="0" fontId="0" fillId="4" borderId="5" xfId="0" applyFill="1" applyBorder="1"/>
    <xf numFmtId="0" fontId="0" fillId="0" borderId="12" xfId="0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0" fillId="7" borderId="1" xfId="0" applyFont="1" applyFill="1" applyBorder="1"/>
    <xf numFmtId="0" fontId="0" fillId="7" borderId="1" xfId="0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138119</xdr:colOff>
      <xdr:row>44</xdr:row>
      <xdr:rowOff>52996</xdr:rowOff>
    </xdr:from>
    <xdr:to>
      <xdr:col>18</xdr:col>
      <xdr:colOff>716459</xdr:colOff>
      <xdr:row>47</xdr:row>
      <xdr:rowOff>28879</xdr:rowOff>
    </xdr:to>
    <xdr:sp macro="" textlink="">
      <xdr:nvSpPr>
        <xdr:cNvPr id="2" name="Freccia circolare in su 1"/>
        <xdr:cNvSpPr/>
      </xdr:nvSpPr>
      <xdr:spPr>
        <a:xfrm rot="20026838">
          <a:off x="12882569" y="8454046"/>
          <a:ext cx="1702290" cy="547383"/>
        </a:xfrm>
        <a:prstGeom prst="curvedUpArrow">
          <a:avLst>
            <a:gd name="adj1" fmla="val 32279"/>
            <a:gd name="adj2" fmla="val 81492"/>
            <a:gd name="adj3" fmla="val 29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</xdr:rowOff>
    </xdr:from>
    <xdr:to>
      <xdr:col>11</xdr:col>
      <xdr:colOff>184023</xdr:colOff>
      <xdr:row>15</xdr:row>
      <xdr:rowOff>161925</xdr:rowOff>
    </xdr:to>
    <xdr:sp macro="" textlink="">
      <xdr:nvSpPr>
        <xdr:cNvPr id="3" name="Parentesi graffa aperta 2"/>
        <xdr:cNvSpPr/>
      </xdr:nvSpPr>
      <xdr:spPr>
        <a:xfrm>
          <a:off x="8820150" y="2105025"/>
          <a:ext cx="155448" cy="914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11</xdr:col>
      <xdr:colOff>28575</xdr:colOff>
      <xdr:row>30</xdr:row>
      <xdr:rowOff>57150</xdr:rowOff>
    </xdr:from>
    <xdr:to>
      <xdr:col>11</xdr:col>
      <xdr:colOff>184023</xdr:colOff>
      <xdr:row>35</xdr:row>
      <xdr:rowOff>19050</xdr:rowOff>
    </xdr:to>
    <xdr:sp macro="" textlink="">
      <xdr:nvSpPr>
        <xdr:cNvPr id="4" name="Parentesi graffa aperta 3"/>
        <xdr:cNvSpPr/>
      </xdr:nvSpPr>
      <xdr:spPr>
        <a:xfrm>
          <a:off x="8820150" y="5772150"/>
          <a:ext cx="155448" cy="914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workbookViewId="0">
      <selection activeCell="B50" sqref="B50"/>
    </sheetView>
  </sheetViews>
  <sheetFormatPr defaultRowHeight="15" x14ac:dyDescent="0.25"/>
  <cols>
    <col min="2" max="2" width="23.42578125" customWidth="1"/>
    <col min="4" max="4" width="14.42578125" customWidth="1"/>
    <col min="5" max="5" width="14.5703125" customWidth="1"/>
    <col min="6" max="6" width="12.42578125" customWidth="1"/>
    <col min="7" max="7" width="12" customWidth="1"/>
    <col min="8" max="8" width="13.140625" customWidth="1"/>
    <col min="9" max="9" width="12.42578125" customWidth="1"/>
    <col min="10" max="10" width="8.140625" customWidth="1"/>
    <col min="11" max="11" width="3" customWidth="1"/>
    <col min="12" max="12" width="4.140625" customWidth="1"/>
    <col min="13" max="13" width="32.140625" customWidth="1"/>
    <col min="14" max="14" width="12" style="5" bestFit="1" customWidth="1"/>
    <col min="15" max="15" width="11" bestFit="1" customWidth="1"/>
    <col min="17" max="17" width="4.5703125" customWidth="1"/>
    <col min="18" max="18" width="7.7109375" customWidth="1"/>
    <col min="19" max="19" width="10.85546875" customWidth="1"/>
    <col min="20" max="20" width="8.5703125" customWidth="1"/>
    <col min="21" max="21" width="10.7109375" customWidth="1"/>
  </cols>
  <sheetData>
    <row r="1" spans="2:21" x14ac:dyDescent="0.25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8"/>
      <c r="P1" s="18"/>
      <c r="Q1" s="18"/>
      <c r="R1" s="18"/>
      <c r="S1" s="18"/>
      <c r="T1" s="18"/>
      <c r="U1" s="18"/>
    </row>
    <row r="2" spans="2:21" x14ac:dyDescent="0.25">
      <c r="P2" s="27"/>
      <c r="Q2" s="38"/>
      <c r="S2" s="43" t="s">
        <v>36</v>
      </c>
      <c r="T2" s="5"/>
      <c r="U2" s="43" t="s">
        <v>35</v>
      </c>
    </row>
    <row r="3" spans="2:21" x14ac:dyDescent="0.25">
      <c r="D3" s="2" t="s">
        <v>2</v>
      </c>
      <c r="E3" s="2" t="s">
        <v>3</v>
      </c>
      <c r="F3" s="2" t="s">
        <v>4</v>
      </c>
      <c r="G3" s="2" t="s">
        <v>4</v>
      </c>
      <c r="H3" s="2" t="s">
        <v>6</v>
      </c>
      <c r="I3" s="2" t="s">
        <v>8</v>
      </c>
      <c r="J3" s="2"/>
      <c r="K3" s="2"/>
      <c r="L3" s="2"/>
      <c r="M3" s="2"/>
      <c r="N3" s="2" t="s">
        <v>10</v>
      </c>
      <c r="O3" s="2" t="s">
        <v>10</v>
      </c>
      <c r="P3" s="28" t="s">
        <v>10</v>
      </c>
      <c r="Q3" s="39"/>
      <c r="S3" s="28" t="s">
        <v>46</v>
      </c>
      <c r="T3" s="2"/>
      <c r="U3" s="28" t="s">
        <v>46</v>
      </c>
    </row>
    <row r="4" spans="2:21" x14ac:dyDescent="0.25">
      <c r="D4" s="2"/>
      <c r="E4" s="2"/>
      <c r="F4" s="2"/>
      <c r="G4" s="2" t="s">
        <v>5</v>
      </c>
      <c r="H4" s="2" t="s">
        <v>7</v>
      </c>
      <c r="I4" s="2" t="s">
        <v>9</v>
      </c>
      <c r="J4" s="2"/>
      <c r="K4" s="2"/>
      <c r="L4" s="2"/>
      <c r="M4" s="2"/>
      <c r="N4" s="2" t="s">
        <v>21</v>
      </c>
      <c r="O4" s="2" t="s">
        <v>22</v>
      </c>
      <c r="P4" s="28" t="s">
        <v>23</v>
      </c>
      <c r="Q4" s="39"/>
      <c r="R4" s="2" t="s">
        <v>8</v>
      </c>
      <c r="S4" s="28" t="s">
        <v>30</v>
      </c>
      <c r="T4" s="2" t="s">
        <v>8</v>
      </c>
      <c r="U4" s="28" t="s">
        <v>30</v>
      </c>
    </row>
    <row r="5" spans="2:21" x14ac:dyDescent="0.25">
      <c r="B5" s="20" t="s">
        <v>0</v>
      </c>
      <c r="D5" s="1">
        <v>1620</v>
      </c>
      <c r="E5" s="3">
        <f>D5*80%</f>
        <v>1296</v>
      </c>
      <c r="F5">
        <v>939.89</v>
      </c>
      <c r="G5">
        <v>998.18</v>
      </c>
      <c r="H5" s="3">
        <f>D5-G5</f>
        <v>621.82000000000005</v>
      </c>
      <c r="I5" s="4">
        <f>H5/D5</f>
        <v>0.38383950617283952</v>
      </c>
      <c r="M5" s="9" t="s">
        <v>31</v>
      </c>
      <c r="N5" s="10">
        <v>939.89</v>
      </c>
      <c r="O5" s="9">
        <f>F9</f>
        <v>939.89</v>
      </c>
      <c r="P5" s="29">
        <v>939.89</v>
      </c>
      <c r="Q5" s="38"/>
      <c r="R5" s="6">
        <f>N5*100/N20</f>
        <v>42.724603160172371</v>
      </c>
      <c r="S5" s="30">
        <f>S20*R5/100</f>
        <v>122.19236503809297</v>
      </c>
      <c r="T5" s="6">
        <f>O5*100/O20</f>
        <v>39.483545197146768</v>
      </c>
      <c r="U5" s="30">
        <f>U20*T5/100</f>
        <v>96.73468573300957</v>
      </c>
    </row>
    <row r="6" spans="2:21" x14ac:dyDescent="0.25">
      <c r="B6" t="s">
        <v>25</v>
      </c>
      <c r="N6" s="6"/>
      <c r="P6" s="27"/>
      <c r="Q6" s="38"/>
      <c r="S6" s="27"/>
      <c r="U6" s="27"/>
    </row>
    <row r="7" spans="2:21" x14ac:dyDescent="0.25">
      <c r="B7" t="s">
        <v>1</v>
      </c>
      <c r="M7" t="s">
        <v>11</v>
      </c>
      <c r="N7" s="6">
        <f>H5</f>
        <v>621.82000000000005</v>
      </c>
      <c r="O7" s="3">
        <f>H9</f>
        <v>736.82</v>
      </c>
      <c r="P7" s="30">
        <f>H13</f>
        <v>443.82000000000005</v>
      </c>
      <c r="Q7" s="40"/>
      <c r="S7" s="27"/>
      <c r="U7" s="27"/>
    </row>
    <row r="8" spans="2:21" x14ac:dyDescent="0.25">
      <c r="M8" t="s">
        <v>12</v>
      </c>
      <c r="N8" s="7">
        <v>178.67</v>
      </c>
      <c r="O8" s="8">
        <v>211.68</v>
      </c>
      <c r="P8" s="31">
        <v>127.51</v>
      </c>
      <c r="Q8" s="38"/>
      <c r="S8" s="27"/>
      <c r="U8" s="27"/>
    </row>
    <row r="9" spans="2:21" x14ac:dyDescent="0.25">
      <c r="B9" s="20" t="s">
        <v>24</v>
      </c>
      <c r="D9" s="1">
        <v>1735</v>
      </c>
      <c r="E9" s="3">
        <f>D9*80%</f>
        <v>1388</v>
      </c>
      <c r="F9">
        <v>939.89</v>
      </c>
      <c r="G9">
        <v>998.18</v>
      </c>
      <c r="H9" s="3">
        <f>D9-G9</f>
        <v>736.82</v>
      </c>
      <c r="I9" s="4">
        <f>H9/D9</f>
        <v>0.42468011527377525</v>
      </c>
      <c r="M9" t="s">
        <v>13</v>
      </c>
      <c r="N9" s="6">
        <f>SUM(N7:N8)</f>
        <v>800.49</v>
      </c>
      <c r="O9" s="3">
        <f>SUM(O7:O8)</f>
        <v>948.5</v>
      </c>
      <c r="P9" s="30">
        <f>SUM(P7:P8)</f>
        <v>571.33000000000004</v>
      </c>
      <c r="Q9" s="40"/>
      <c r="R9" s="12">
        <f>N9*100/N20</f>
        <v>36.387893885121002</v>
      </c>
      <c r="S9" s="30">
        <f>S20*R9/100</f>
        <v>104.06937651144607</v>
      </c>
      <c r="T9" s="12">
        <f>O9*100/O20</f>
        <v>39.845239995631097</v>
      </c>
      <c r="U9" s="30">
        <f>U20*T9/100</f>
        <v>97.620837989296191</v>
      </c>
    </row>
    <row r="10" spans="2:21" x14ac:dyDescent="0.25">
      <c r="B10" t="s">
        <v>25</v>
      </c>
      <c r="P10" s="27"/>
      <c r="Q10" s="38"/>
      <c r="S10" s="27"/>
      <c r="U10" s="27"/>
    </row>
    <row r="11" spans="2:21" x14ac:dyDescent="0.25">
      <c r="B11" t="s">
        <v>1</v>
      </c>
      <c r="P11" s="27"/>
      <c r="Q11" s="38"/>
      <c r="S11" s="27"/>
      <c r="U11" s="27"/>
    </row>
    <row r="12" spans="2:21" x14ac:dyDescent="0.25">
      <c r="L12">
        <v>1</v>
      </c>
      <c r="M12" t="s">
        <v>14</v>
      </c>
      <c r="N12" s="5">
        <v>135.01</v>
      </c>
      <c r="O12">
        <v>144.58000000000001</v>
      </c>
      <c r="P12" s="27">
        <v>120.17</v>
      </c>
      <c r="Q12" s="38"/>
      <c r="S12" s="27"/>
      <c r="U12" s="27"/>
    </row>
    <row r="13" spans="2:21" x14ac:dyDescent="0.25">
      <c r="B13" s="20" t="s">
        <v>26</v>
      </c>
      <c r="D13" s="1">
        <v>1442</v>
      </c>
      <c r="E13" s="3">
        <f>D13*80%</f>
        <v>1153.6000000000001</v>
      </c>
      <c r="F13">
        <v>939.89</v>
      </c>
      <c r="G13">
        <v>998.18</v>
      </c>
      <c r="H13" s="3">
        <f>D13-G13</f>
        <v>443.82000000000005</v>
      </c>
      <c r="I13" s="4">
        <f>H13/D13</f>
        <v>0.30778085991678228</v>
      </c>
      <c r="M13" t="s">
        <v>15</v>
      </c>
      <c r="N13" s="5">
        <v>38.79</v>
      </c>
      <c r="O13">
        <v>41.54</v>
      </c>
      <c r="P13" s="27">
        <v>34.520000000000003</v>
      </c>
      <c r="Q13" s="38"/>
      <c r="S13" s="27"/>
      <c r="U13" s="27"/>
    </row>
    <row r="14" spans="2:21" x14ac:dyDescent="0.25">
      <c r="B14" t="s">
        <v>25</v>
      </c>
      <c r="J14" s="53" t="s">
        <v>48</v>
      </c>
      <c r="L14">
        <v>2</v>
      </c>
      <c r="M14" t="s">
        <v>16</v>
      </c>
      <c r="N14" s="5">
        <v>135.01</v>
      </c>
      <c r="O14">
        <v>144.58000000000001</v>
      </c>
      <c r="P14" s="27">
        <v>120.17</v>
      </c>
      <c r="Q14" s="38"/>
      <c r="S14" s="27"/>
      <c r="U14" s="27"/>
    </row>
    <row r="15" spans="2:21" x14ac:dyDescent="0.25">
      <c r="B15" t="s">
        <v>27</v>
      </c>
      <c r="J15" s="53" t="s">
        <v>49</v>
      </c>
      <c r="M15" t="s">
        <v>17</v>
      </c>
      <c r="N15" s="5">
        <v>38.79</v>
      </c>
      <c r="O15">
        <v>41.54</v>
      </c>
      <c r="P15" s="27">
        <v>34.520000000000003</v>
      </c>
      <c r="Q15" s="38"/>
      <c r="S15" s="27"/>
      <c r="U15" s="27"/>
    </row>
    <row r="16" spans="2:21" x14ac:dyDescent="0.25">
      <c r="L16">
        <v>3</v>
      </c>
      <c r="M16" t="s">
        <v>18</v>
      </c>
      <c r="N16" s="7">
        <v>111.9</v>
      </c>
      <c r="O16" s="8">
        <v>119.83</v>
      </c>
      <c r="P16" s="31">
        <v>99.6</v>
      </c>
      <c r="Q16" s="38"/>
      <c r="S16" s="27"/>
      <c r="U16" s="27"/>
    </row>
    <row r="17" spans="2:21" x14ac:dyDescent="0.25">
      <c r="M17" t="s">
        <v>19</v>
      </c>
      <c r="N17" s="5">
        <f>SUM(N12:N16)</f>
        <v>459.5</v>
      </c>
      <c r="O17">
        <f>SUM(O12:O16)</f>
        <v>492.07000000000005</v>
      </c>
      <c r="P17" s="27">
        <f>SUM(P12:P16)</f>
        <v>408.98</v>
      </c>
      <c r="Q17" s="38"/>
      <c r="R17" s="13">
        <f>N17*100/N20</f>
        <v>20.887502954706619</v>
      </c>
      <c r="S17" s="30">
        <f>S20*R17/100</f>
        <v>59.738258450460933</v>
      </c>
      <c r="T17" s="13">
        <f>O17*100/O20</f>
        <v>20.671214807222135</v>
      </c>
      <c r="U17" s="30">
        <f>U20*T17/100</f>
        <v>50.644476277694231</v>
      </c>
    </row>
    <row r="18" spans="2:21" x14ac:dyDescent="0.25">
      <c r="P18" s="27"/>
      <c r="Q18" s="38"/>
      <c r="S18" s="27"/>
      <c r="U18" s="27"/>
    </row>
    <row r="19" spans="2:21" x14ac:dyDescent="0.25">
      <c r="M19" s="9" t="s">
        <v>20</v>
      </c>
      <c r="N19" s="11">
        <f>N9+N17</f>
        <v>1259.99</v>
      </c>
      <c r="O19" s="11">
        <f>O9+O17</f>
        <v>1440.5700000000002</v>
      </c>
      <c r="P19" s="32">
        <f>P9+P17</f>
        <v>980.31000000000006</v>
      </c>
      <c r="Q19" s="41"/>
      <c r="S19" s="27"/>
      <c r="U19" s="27"/>
    </row>
    <row r="20" spans="2:21" x14ac:dyDescent="0.25">
      <c r="M20" t="s">
        <v>41</v>
      </c>
      <c r="N20" s="6">
        <f>N5+N9+N17</f>
        <v>2199.88</v>
      </c>
      <c r="O20" s="6">
        <f>O5+O9+O17</f>
        <v>2380.46</v>
      </c>
      <c r="P20" s="27"/>
      <c r="Q20" s="38"/>
      <c r="R20" s="3">
        <f>R5+R9+R17</f>
        <v>99.999999999999986</v>
      </c>
      <c r="S20" s="44">
        <v>286</v>
      </c>
      <c r="T20" s="3">
        <f>SUM(T5:T17)</f>
        <v>100</v>
      </c>
      <c r="U20" s="48">
        <v>245</v>
      </c>
    </row>
    <row r="21" spans="2:21" x14ac:dyDescent="0.25">
      <c r="B21" s="14" t="s">
        <v>47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5"/>
      <c r="P21" s="17"/>
      <c r="Q21" s="42"/>
      <c r="R21" s="15"/>
      <c r="S21" s="15"/>
      <c r="T21" s="15"/>
      <c r="U21" s="17"/>
    </row>
    <row r="22" spans="2:21" x14ac:dyDescent="0.25">
      <c r="D22" s="2" t="s">
        <v>2</v>
      </c>
      <c r="E22" s="2" t="s">
        <v>3</v>
      </c>
      <c r="F22" s="2" t="s">
        <v>4</v>
      </c>
      <c r="G22" s="2" t="s">
        <v>4</v>
      </c>
      <c r="H22" s="2" t="s">
        <v>6</v>
      </c>
      <c r="I22" s="2" t="s">
        <v>8</v>
      </c>
      <c r="J22" s="2"/>
      <c r="K22" s="2"/>
      <c r="L22" s="2"/>
      <c r="M22" s="2"/>
      <c r="N22" s="2" t="s">
        <v>10</v>
      </c>
      <c r="O22" s="2" t="s">
        <v>10</v>
      </c>
      <c r="P22" s="28" t="s">
        <v>10</v>
      </c>
      <c r="Q22" s="39"/>
      <c r="S22" s="45"/>
      <c r="U22" s="45"/>
    </row>
    <row r="23" spans="2:21" x14ac:dyDescent="0.25">
      <c r="D23" s="2"/>
      <c r="E23" s="2"/>
      <c r="F23" s="2"/>
      <c r="G23" s="2" t="s">
        <v>5</v>
      </c>
      <c r="H23" s="2" t="s">
        <v>7</v>
      </c>
      <c r="I23" s="2" t="s">
        <v>9</v>
      </c>
      <c r="J23" s="2"/>
      <c r="K23" s="2"/>
      <c r="L23" s="2"/>
      <c r="M23" s="2"/>
      <c r="N23" s="2" t="s">
        <v>21</v>
      </c>
      <c r="O23" s="2" t="s">
        <v>22</v>
      </c>
      <c r="P23" s="28" t="s">
        <v>23</v>
      </c>
      <c r="Q23" s="39"/>
      <c r="S23" s="27"/>
      <c r="U23" s="27"/>
    </row>
    <row r="24" spans="2:21" x14ac:dyDescent="0.25">
      <c r="B24" t="s">
        <v>0</v>
      </c>
      <c r="D24" s="1">
        <v>1620</v>
      </c>
      <c r="E24" s="3">
        <f>D24*80%</f>
        <v>1296</v>
      </c>
      <c r="F24">
        <v>939.89</v>
      </c>
      <c r="G24">
        <v>998.18</v>
      </c>
      <c r="H24" s="3">
        <v>0</v>
      </c>
      <c r="I24" s="4">
        <f>H24/D24</f>
        <v>0</v>
      </c>
      <c r="M24" s="9" t="s">
        <v>31</v>
      </c>
      <c r="N24" s="10">
        <f>F24</f>
        <v>939.89</v>
      </c>
      <c r="O24" s="9">
        <f>F28</f>
        <v>939.89</v>
      </c>
      <c r="P24" s="29">
        <v>939.89</v>
      </c>
      <c r="Q24" s="38"/>
      <c r="R24" s="6">
        <f>N24*100/N39</f>
        <v>67.164264429501429</v>
      </c>
      <c r="S24" s="30">
        <f>S39*R24/100</f>
        <v>192.08979626837407</v>
      </c>
      <c r="T24" s="3">
        <f>O24*100/O39</f>
        <v>65.636609961172098</v>
      </c>
      <c r="U24" s="30">
        <f>U39*T24/100</f>
        <v>160.80969440487164</v>
      </c>
    </row>
    <row r="25" spans="2:21" x14ac:dyDescent="0.25">
      <c r="B25" t="s">
        <v>25</v>
      </c>
      <c r="N25" s="6"/>
      <c r="P25" s="27"/>
      <c r="Q25" s="38"/>
      <c r="S25" s="27"/>
      <c r="U25" s="27"/>
    </row>
    <row r="26" spans="2:21" x14ac:dyDescent="0.25">
      <c r="B26" t="s">
        <v>1</v>
      </c>
      <c r="M26" t="s">
        <v>11</v>
      </c>
      <c r="N26" s="6">
        <f>H24</f>
        <v>0</v>
      </c>
      <c r="O26" s="3">
        <f>H28</f>
        <v>0</v>
      </c>
      <c r="P26" s="30">
        <f>H32</f>
        <v>0</v>
      </c>
      <c r="Q26" s="40"/>
      <c r="S26" s="27"/>
      <c r="U26" s="27"/>
    </row>
    <row r="27" spans="2:21" x14ac:dyDescent="0.25">
      <c r="M27" t="s">
        <v>12</v>
      </c>
      <c r="N27" s="7">
        <v>0</v>
      </c>
      <c r="O27" s="8">
        <v>0</v>
      </c>
      <c r="P27" s="31">
        <v>0</v>
      </c>
      <c r="Q27" s="38"/>
      <c r="S27" s="27"/>
      <c r="U27" s="27"/>
    </row>
    <row r="28" spans="2:21" x14ac:dyDescent="0.25">
      <c r="B28" t="s">
        <v>24</v>
      </c>
      <c r="D28" s="1">
        <v>1735</v>
      </c>
      <c r="E28" s="3">
        <f>D28*80%</f>
        <v>1388</v>
      </c>
      <c r="F28">
        <v>939.89</v>
      </c>
      <c r="G28">
        <v>998.18</v>
      </c>
      <c r="H28" s="3">
        <v>0</v>
      </c>
      <c r="I28" s="4">
        <f>H28/D28</f>
        <v>0</v>
      </c>
      <c r="M28" t="s">
        <v>13</v>
      </c>
      <c r="N28" s="6">
        <f>SUM(N26:N27)</f>
        <v>0</v>
      </c>
      <c r="O28" s="3">
        <f>SUM(O26:O27)</f>
        <v>0</v>
      </c>
      <c r="P28" s="30">
        <f>SUM(P26:P27)</f>
        <v>0</v>
      </c>
      <c r="Q28" s="40"/>
      <c r="S28" s="27"/>
      <c r="U28" s="27"/>
    </row>
    <row r="29" spans="2:21" x14ac:dyDescent="0.25">
      <c r="B29" t="s">
        <v>25</v>
      </c>
      <c r="P29" s="27"/>
      <c r="Q29" s="38"/>
      <c r="S29" s="27"/>
      <c r="U29" s="27"/>
    </row>
    <row r="30" spans="2:21" x14ac:dyDescent="0.25">
      <c r="B30" t="s">
        <v>1</v>
      </c>
      <c r="P30" s="27"/>
      <c r="Q30" s="38"/>
      <c r="S30" s="27"/>
      <c r="U30" s="27"/>
    </row>
    <row r="31" spans="2:21" x14ac:dyDescent="0.25">
      <c r="L31">
        <v>1</v>
      </c>
      <c r="M31" t="s">
        <v>14</v>
      </c>
      <c r="N31" s="5">
        <v>135.01</v>
      </c>
      <c r="O31">
        <v>144.58000000000001</v>
      </c>
      <c r="P31" s="27">
        <v>120.17</v>
      </c>
      <c r="Q31" s="38"/>
      <c r="S31" s="27"/>
      <c r="U31" s="27"/>
    </row>
    <row r="32" spans="2:21" x14ac:dyDescent="0.25">
      <c r="B32" t="s">
        <v>26</v>
      </c>
      <c r="D32" s="1">
        <v>1442</v>
      </c>
      <c r="E32" s="3">
        <f>D32*80%</f>
        <v>1153.6000000000001</v>
      </c>
      <c r="F32">
        <v>939.89</v>
      </c>
      <c r="G32">
        <v>998.18</v>
      </c>
      <c r="H32" s="3">
        <v>0</v>
      </c>
      <c r="I32" s="4">
        <f>H32/D32</f>
        <v>0</v>
      </c>
      <c r="M32" t="s">
        <v>15</v>
      </c>
      <c r="N32" s="5">
        <v>38.79</v>
      </c>
      <c r="O32">
        <v>41.54</v>
      </c>
      <c r="P32" s="27">
        <v>34.520000000000003</v>
      </c>
      <c r="Q32" s="38"/>
      <c r="S32" s="27"/>
      <c r="U32" s="27"/>
    </row>
    <row r="33" spans="2:21" x14ac:dyDescent="0.25">
      <c r="B33" t="s">
        <v>25</v>
      </c>
      <c r="J33" s="53" t="s">
        <v>48</v>
      </c>
      <c r="L33">
        <v>2</v>
      </c>
      <c r="M33" t="s">
        <v>16</v>
      </c>
      <c r="N33" s="5">
        <v>135.01</v>
      </c>
      <c r="O33">
        <v>144.58000000000001</v>
      </c>
      <c r="P33" s="27">
        <v>120.17</v>
      </c>
      <c r="Q33" s="38"/>
      <c r="S33" s="27"/>
      <c r="U33" s="27"/>
    </row>
    <row r="34" spans="2:21" x14ac:dyDescent="0.25">
      <c r="B34" t="s">
        <v>27</v>
      </c>
      <c r="J34" s="53" t="s">
        <v>49</v>
      </c>
      <c r="M34" t="s">
        <v>17</v>
      </c>
      <c r="N34" s="5">
        <v>38.79</v>
      </c>
      <c r="O34">
        <v>41.54</v>
      </c>
      <c r="P34" s="27">
        <v>34.520000000000003</v>
      </c>
      <c r="Q34" s="38"/>
      <c r="S34" s="27"/>
      <c r="U34" s="27"/>
    </row>
    <row r="35" spans="2:21" x14ac:dyDescent="0.25">
      <c r="L35">
        <v>3</v>
      </c>
      <c r="M35" t="s">
        <v>18</v>
      </c>
      <c r="N35" s="7">
        <v>111.9</v>
      </c>
      <c r="O35" s="8">
        <v>119.83</v>
      </c>
      <c r="P35" s="31">
        <v>99.6</v>
      </c>
      <c r="Q35" s="38"/>
      <c r="S35" s="27"/>
      <c r="U35" s="27"/>
    </row>
    <row r="36" spans="2:21" x14ac:dyDescent="0.25">
      <c r="M36" t="s">
        <v>19</v>
      </c>
      <c r="N36" s="5">
        <f>SUM(N31:N35)</f>
        <v>459.5</v>
      </c>
      <c r="O36">
        <f>SUM(O31:O35)</f>
        <v>492.07000000000005</v>
      </c>
      <c r="P36" s="27">
        <f>SUM(P31:P35)</f>
        <v>408.98</v>
      </c>
      <c r="Q36" s="38"/>
      <c r="R36" s="13">
        <f>N36*100/N39</f>
        <v>32.835735570498578</v>
      </c>
      <c r="S36" s="30">
        <f>S39*R36/100</f>
        <v>93.910203731625927</v>
      </c>
      <c r="T36" s="3">
        <f>O36*100/O39</f>
        <v>34.363390038827902</v>
      </c>
      <c r="U36" s="30">
        <f>U39*T36/100</f>
        <v>84.190305595128351</v>
      </c>
    </row>
    <row r="37" spans="2:21" x14ac:dyDescent="0.25">
      <c r="P37" s="27"/>
      <c r="Q37" s="38"/>
      <c r="S37" s="27"/>
      <c r="U37" s="27"/>
    </row>
    <row r="38" spans="2:21" x14ac:dyDescent="0.25">
      <c r="M38" s="9" t="s">
        <v>29</v>
      </c>
      <c r="N38" s="11">
        <f>N28+N36</f>
        <v>459.5</v>
      </c>
      <c r="O38" s="11">
        <f>O28+O36</f>
        <v>492.07000000000005</v>
      </c>
      <c r="P38" s="32">
        <f>P28+P36</f>
        <v>408.98</v>
      </c>
      <c r="Q38" s="41"/>
      <c r="S38" s="27"/>
      <c r="U38" s="27"/>
    </row>
    <row r="39" spans="2:21" x14ac:dyDescent="0.25">
      <c r="M39" t="s">
        <v>41</v>
      </c>
      <c r="N39" s="23">
        <f>N24+N36</f>
        <v>1399.3899999999999</v>
      </c>
      <c r="O39" s="23">
        <f>O24+O36</f>
        <v>1431.96</v>
      </c>
      <c r="P39" s="27"/>
      <c r="Q39" s="38"/>
      <c r="R39" s="3">
        <f>R24+R28+R36</f>
        <v>100</v>
      </c>
      <c r="S39" s="46">
        <v>286</v>
      </c>
      <c r="T39" s="3">
        <f>T24+T36</f>
        <v>100</v>
      </c>
      <c r="U39" s="49">
        <v>245</v>
      </c>
    </row>
    <row r="40" spans="2:2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27"/>
      <c r="Q40" s="38"/>
      <c r="R40" s="3"/>
      <c r="S40" s="47"/>
      <c r="T40" s="3"/>
      <c r="U40" s="47"/>
    </row>
    <row r="41" spans="2:21" ht="15.75" thickBot="1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5"/>
      <c r="P41" s="37"/>
      <c r="Q41" s="38"/>
      <c r="R41" s="50"/>
      <c r="S41" s="37"/>
      <c r="T41" s="35"/>
      <c r="U41" s="37"/>
    </row>
    <row r="42" spans="2:21" ht="15.75" thickTop="1" x14ac:dyDescent="0.25">
      <c r="G42" s="2" t="s">
        <v>42</v>
      </c>
      <c r="I42" s="5" t="s">
        <v>40</v>
      </c>
      <c r="P42" s="27"/>
      <c r="Q42" s="38"/>
    </row>
    <row r="43" spans="2:21" x14ac:dyDescent="0.25">
      <c r="B43" t="s">
        <v>32</v>
      </c>
      <c r="E43" t="s">
        <v>33</v>
      </c>
      <c r="F43" s="1">
        <v>3500</v>
      </c>
      <c r="G43" s="21">
        <v>0.7</v>
      </c>
      <c r="H43" s="1">
        <f>F43*G43</f>
        <v>2450</v>
      </c>
      <c r="I43" s="24">
        <f>H43/10</f>
        <v>245</v>
      </c>
      <c r="J43" s="26" t="s">
        <v>37</v>
      </c>
      <c r="P43" s="27"/>
      <c r="Q43" s="38"/>
    </row>
    <row r="44" spans="2:21" x14ac:dyDescent="0.25">
      <c r="F44" s="23" t="s">
        <v>45</v>
      </c>
      <c r="G44" s="21">
        <v>0.3</v>
      </c>
      <c r="H44" s="1">
        <f>F43*G44</f>
        <v>1050</v>
      </c>
      <c r="I44">
        <f>H44/10</f>
        <v>105</v>
      </c>
      <c r="J44" s="26" t="s">
        <v>38</v>
      </c>
      <c r="P44" s="27"/>
      <c r="Q44" s="38"/>
    </row>
    <row r="45" spans="2:21" x14ac:dyDescent="0.25">
      <c r="F45" s="1"/>
      <c r="H45" s="1"/>
      <c r="J45" s="26"/>
      <c r="P45" s="27"/>
      <c r="Q45" s="38"/>
    </row>
    <row r="46" spans="2:21" x14ac:dyDescent="0.25">
      <c r="B46" t="s">
        <v>34</v>
      </c>
      <c r="E46" t="s">
        <v>33</v>
      </c>
      <c r="F46" s="1">
        <v>4500</v>
      </c>
      <c r="G46" s="21">
        <v>0.7</v>
      </c>
      <c r="H46" s="1">
        <f>F46*G46</f>
        <v>3150</v>
      </c>
      <c r="I46" s="25">
        <f>H46/11</f>
        <v>286.36363636363637</v>
      </c>
      <c r="J46" s="26" t="s">
        <v>39</v>
      </c>
      <c r="P46" s="27"/>
      <c r="Q46" s="38"/>
    </row>
    <row r="47" spans="2:21" x14ac:dyDescent="0.25">
      <c r="F47" s="23" t="s">
        <v>44</v>
      </c>
      <c r="G47" s="21">
        <v>0.3</v>
      </c>
      <c r="H47" s="1">
        <f>F46*G47</f>
        <v>1350</v>
      </c>
      <c r="I47" s="22">
        <f>H47/11</f>
        <v>122.72727272727273</v>
      </c>
      <c r="J47" s="26" t="s">
        <v>38</v>
      </c>
      <c r="P47" s="27"/>
      <c r="Q47" s="38"/>
    </row>
    <row r="48" spans="2:21" x14ac:dyDescent="0.25">
      <c r="F48" t="s">
        <v>43</v>
      </c>
      <c r="J48" s="26"/>
      <c r="P48" s="27"/>
      <c r="Q48" s="38"/>
    </row>
    <row r="49" spans="1:17" ht="15.75" thickBot="1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5"/>
      <c r="P49" s="37"/>
      <c r="Q49" s="38"/>
    </row>
    <row r="50" spans="1:17" ht="15.75" thickTop="1" x14ac:dyDescent="0.25">
      <c r="B50" s="54" t="s">
        <v>55</v>
      </c>
    </row>
    <row r="51" spans="1:17" x14ac:dyDescent="0.25">
      <c r="B51" s="55" t="s">
        <v>50</v>
      </c>
      <c r="C51" s="56"/>
      <c r="D51" s="56"/>
      <c r="E51" s="56"/>
    </row>
    <row r="52" spans="1:17" x14ac:dyDescent="0.25">
      <c r="A52">
        <v>1</v>
      </c>
      <c r="B52" t="s">
        <v>53</v>
      </c>
      <c r="G52" s="4"/>
      <c r="H52" s="51"/>
      <c r="I52" s="33"/>
      <c r="J52" s="3"/>
    </row>
    <row r="53" spans="1:17" x14ac:dyDescent="0.25">
      <c r="B53" t="s">
        <v>54</v>
      </c>
      <c r="G53" s="21"/>
      <c r="H53" s="51"/>
      <c r="I53" s="33"/>
      <c r="J53" s="51"/>
    </row>
    <row r="54" spans="1:17" x14ac:dyDescent="0.25">
      <c r="A54">
        <v>2</v>
      </c>
      <c r="B54" t="s">
        <v>51</v>
      </c>
      <c r="H54" s="51"/>
      <c r="I54" s="33"/>
    </row>
    <row r="55" spans="1:17" x14ac:dyDescent="0.25">
      <c r="A55">
        <v>3</v>
      </c>
      <c r="B55" t="s">
        <v>52</v>
      </c>
      <c r="H55" s="51"/>
      <c r="I55" s="33"/>
    </row>
    <row r="56" spans="1:17" x14ac:dyDescent="0.25">
      <c r="H56" s="51"/>
      <c r="I56" s="51"/>
    </row>
    <row r="57" spans="1:17" x14ac:dyDescent="0.25">
      <c r="H57" s="33"/>
      <c r="I57" s="33"/>
    </row>
    <row r="58" spans="1:17" x14ac:dyDescent="0.25">
      <c r="H58" s="33"/>
      <c r="I58" s="52"/>
    </row>
    <row r="59" spans="1:17" x14ac:dyDescent="0.25">
      <c r="H59" s="33"/>
      <c r="I59" s="51"/>
    </row>
    <row r="60" spans="1:17" x14ac:dyDescent="0.25">
      <c r="H60" s="33"/>
      <c r="I60" s="33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2020-03-27T06:57:22Z</dcterms:modified>
</cp:coreProperties>
</file>